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Сети теппло" sheetId="1" r:id="rId1"/>
    <sheet name="сети связ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<sst xmlns="http://schemas.openxmlformats.org/spreadsheetml/2006/main" count="283" uniqueCount="90">
  <si>
    <t xml:space="preserve">Расчет  стоимости  изготовления  технического  плана </t>
  </si>
  <si>
    <t>Наименование объекта</t>
  </si>
  <si>
    <t>Многоэтажная  застройка  микрорайона  5 "А" (инженерные  сети, 2этап, 2 очередь) 1 пусковой комплекс в  составе: сети  теплоснабжения</t>
  </si>
  <si>
    <t>Заказчик</t>
  </si>
  <si>
    <t>ДЖКиСК</t>
  </si>
  <si>
    <t>Местонахождение:</t>
  </si>
  <si>
    <t>Город</t>
  </si>
  <si>
    <t>Югорск</t>
  </si>
  <si>
    <t>Микрорайон</t>
  </si>
  <si>
    <t>5 "А"</t>
  </si>
  <si>
    <t>Дом №</t>
  </si>
  <si>
    <t>Квартира №</t>
  </si>
  <si>
    <t>Подготовительные работы для оказания услуг</t>
  </si>
  <si>
    <t>х</t>
  </si>
  <si>
    <t>1,2,3,4,4а,5</t>
  </si>
  <si>
    <t>Итого</t>
  </si>
  <si>
    <t>1.1</t>
  </si>
  <si>
    <t>Изучение документов</t>
  </si>
  <si>
    <t>таблица №1</t>
  </si>
  <si>
    <t>стр.а*К1+стр.в*К2</t>
  </si>
  <si>
    <t>а</t>
  </si>
  <si>
    <t>Земельный участок (здание применительно)</t>
  </si>
  <si>
    <t>а=5,6</t>
  </si>
  <si>
    <t>а*К1</t>
  </si>
  <si>
    <t>в</t>
  </si>
  <si>
    <t>Кол-во изучаемых документов</t>
  </si>
  <si>
    <t>в=1,6</t>
  </si>
  <si>
    <t>в*К2</t>
  </si>
  <si>
    <t>1.2</t>
  </si>
  <si>
    <t>Полевое обследование геодезической основы, необходимой для оказания услуг</t>
  </si>
  <si>
    <t>таблица №2</t>
  </si>
  <si>
    <t>а*К</t>
  </si>
  <si>
    <t>объект пункт-ОМС</t>
  </si>
  <si>
    <t>а=8,0</t>
  </si>
  <si>
    <t>1.3</t>
  </si>
  <si>
    <t>Анализ градостроительной, землеустроительной или иной проектной документации по образованию новых земельных участков (зданий (частей зданий) применительно)</t>
  </si>
  <si>
    <t>таблица №3</t>
  </si>
  <si>
    <t>в=3,2</t>
  </si>
  <si>
    <t>1.4</t>
  </si>
  <si>
    <t>Составление разбивочного чертежа</t>
  </si>
  <si>
    <t>таблица №4</t>
  </si>
  <si>
    <t>Земельный участок , шт.</t>
  </si>
  <si>
    <t>а=4,0</t>
  </si>
  <si>
    <t>Единица 1 км границ, км</t>
  </si>
  <si>
    <t>в=0,8</t>
  </si>
  <si>
    <t>в*п*км</t>
  </si>
  <si>
    <t>таблица №4а</t>
  </si>
  <si>
    <t>а=2,4</t>
  </si>
  <si>
    <t>а*кол-во</t>
  </si>
  <si>
    <t>в=1,2</t>
  </si>
  <si>
    <t>в*км*п</t>
  </si>
  <si>
    <t>1.5</t>
  </si>
  <si>
    <t>Уведомление правообладателей смежных земельных участков</t>
  </si>
  <si>
    <t>таблица №5</t>
  </si>
  <si>
    <t>а*шт</t>
  </si>
  <si>
    <t>Одно письменное уведомление, шт.</t>
  </si>
  <si>
    <t>в=8,0</t>
  </si>
  <si>
    <t>в*к</t>
  </si>
  <si>
    <t>Работы по определению координат характерных точек границ земельного участка геодезическим методом</t>
  </si>
  <si>
    <t>3.3</t>
  </si>
  <si>
    <t>С применением глобальных навигационных спутниковых систем GPS</t>
  </si>
  <si>
    <t>одна характерная точка границ земельного участка (здания применительно)</t>
  </si>
  <si>
    <t>а=0,13</t>
  </si>
  <si>
    <t>Работы по определению координат характерных точек границ земельного участка графоаналитичеким методом</t>
  </si>
  <si>
    <t>12, 12а</t>
  </si>
  <si>
    <t>а=11,36</t>
  </si>
  <si>
    <t>а*к*шт</t>
  </si>
  <si>
    <t>1 га земельного участка (здания применительно)</t>
  </si>
  <si>
    <t>в=4,00</t>
  </si>
  <si>
    <t>в*га</t>
  </si>
  <si>
    <t>а=4,32</t>
  </si>
  <si>
    <t>0,01 га земельного участка (здания применительно), га</t>
  </si>
  <si>
    <t>в=0,104</t>
  </si>
  <si>
    <t>а*га</t>
  </si>
  <si>
    <t>Вычерчивание графической части межевого плана земельного участка</t>
  </si>
  <si>
    <t>межевой (технический применительно) план шт.</t>
  </si>
  <si>
    <t>1 лист А4 графической части, кол-во</t>
  </si>
  <si>
    <t>в*кол-во*п</t>
  </si>
  <si>
    <t>Оформление межевого (технического применительно) плана</t>
  </si>
  <si>
    <t>Стоимость работ без НДС для юридических лиц</t>
  </si>
  <si>
    <t>Сумма НДС 18%</t>
  </si>
  <si>
    <t>Стоимость работ для юридических лиц с НДС</t>
  </si>
  <si>
    <t>чел./час =429</t>
  </si>
  <si>
    <t>Многоэтажная  застройка  микрорайона  5 "А" (инженерные  сети, 2этап, 2 очередь) 1 пусковой комплекс в  составе: сети связи</t>
  </si>
  <si>
    <t>Главный специалист ОТН ДЖКиСК     __________________________Л.Д. Зубарева</t>
  </si>
  <si>
    <t>Объемы проверил:</t>
  </si>
  <si>
    <t>Главный специалист ОТН ДЖКиСК     ______________________Л.Д. Зубарева</t>
  </si>
  <si>
    <t>ОБОСНОВАНИЕ ФОРМИРОВАНИЯ МАКСИМАЛЬНОЙ ЦЕНЫ КОНТРАКТА</t>
  </si>
  <si>
    <t xml:space="preserve"> </t>
  </si>
  <si>
    <t>Стоимость работ определяется на основании приказа Министерства экономического развития РФ от 18 января 2012 г. №14 "Об утверждении методики определения платы и предельных размеров платы за проведение кадастровых работ федеральными и государственными унитарными предприятиями, находящимися в ведении Федеральной службы государственной регистрации, кадастра и картографии, в целях выдачи межевого плана"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</si>
</sst>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10"/>
      <name val="Arial Narrow"/>
      <family val="2"/>
    </font>
    <font>
      <b/>
      <i/>
      <sz val="12"/>
      <color indexed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i/>
      <sz val="10"/>
      <name val="Arial Narrow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52" applyFont="1" applyBorder="1" applyAlignment="1">
      <alignment wrapText="1"/>
      <protection/>
    </xf>
    <xf numFmtId="0" fontId="14" fillId="0" borderId="0" xfId="0" applyFont="1" applyBorder="1" applyAlignment="1">
      <alignment horizontal="center" wrapText="1"/>
    </xf>
    <xf numFmtId="2" fontId="0" fillId="0" borderId="0" xfId="52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52" applyFont="1">
      <alignment/>
      <protection/>
    </xf>
    <xf numFmtId="0" fontId="15" fillId="0" borderId="0" xfId="0" applyFont="1" applyAlignment="1">
      <alignment/>
    </xf>
    <xf numFmtId="0" fontId="10" fillId="0" borderId="0" xfId="0" applyFont="1" applyAlignment="1">
      <alignment wrapText="1"/>
    </xf>
    <xf numFmtId="44" fontId="14" fillId="0" borderId="0" xfId="42" applyFont="1" applyBorder="1" applyAlignment="1">
      <alignment wrapText="1"/>
    </xf>
    <xf numFmtId="0" fontId="16" fillId="0" borderId="0" xfId="0" applyFont="1" applyAlignment="1">
      <alignment horizontal="left"/>
    </xf>
    <xf numFmtId="0" fontId="17" fillId="0" borderId="0" xfId="52" applyFont="1" applyAlignment="1">
      <alignment/>
      <protection/>
    </xf>
    <xf numFmtId="0" fontId="18" fillId="0" borderId="0" xfId="52" applyFont="1" applyAlignment="1">
      <alignment/>
      <protection/>
    </xf>
    <xf numFmtId="0" fontId="16" fillId="0" borderId="0" xfId="52" applyFont="1">
      <alignment/>
      <protection/>
    </xf>
    <xf numFmtId="0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52" applyFont="1" applyAlignment="1">
      <alignment horizontal="center"/>
      <protection/>
    </xf>
    <xf numFmtId="44" fontId="14" fillId="0" borderId="0" xfId="42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0" fontId="14" fillId="0" borderId="0" xfId="52" applyFont="1" applyBorder="1" applyAlignment="1">
      <alignment horizontal="center" wrapText="1"/>
      <protection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769 заявка расч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6.875" style="1" customWidth="1"/>
    <col min="2" max="2" width="47.875" style="1" customWidth="1"/>
    <col min="3" max="3" width="9.125" style="1" customWidth="1"/>
    <col min="4" max="4" width="19.375" style="1" customWidth="1"/>
    <col min="5" max="5" width="15.75390625" style="1" customWidth="1"/>
    <col min="6" max="6" width="7.875" style="1" customWidth="1"/>
    <col min="7" max="7" width="16.875" style="1" customWidth="1"/>
    <col min="8" max="8" width="12.375" style="1" customWidth="1"/>
    <col min="9" max="16384" width="9.125" style="1" customWidth="1"/>
  </cols>
  <sheetData>
    <row r="1" spans="1:8" ht="15.75">
      <c r="A1" s="62" t="s">
        <v>87</v>
      </c>
      <c r="B1" s="63"/>
      <c r="C1" s="63"/>
      <c r="D1" s="63"/>
      <c r="E1" s="63"/>
      <c r="F1" s="63"/>
      <c r="G1" s="63"/>
      <c r="H1" s="63"/>
    </row>
    <row r="2" spans="1:8" ht="15.75">
      <c r="A2" s="61"/>
      <c r="B2" s="60"/>
      <c r="C2" s="60"/>
      <c r="D2" s="60"/>
      <c r="E2" s="60"/>
      <c r="F2" s="60"/>
      <c r="G2" s="60"/>
      <c r="H2" s="60"/>
    </row>
    <row r="3" spans="1:8" ht="15.75" customHeight="1">
      <c r="A3" s="78" t="s">
        <v>89</v>
      </c>
      <c r="B3" s="78"/>
      <c r="C3" s="78"/>
      <c r="D3" s="78"/>
      <c r="E3" s="78"/>
      <c r="F3" s="78"/>
      <c r="G3" s="78"/>
      <c r="H3" s="78"/>
    </row>
    <row r="4" spans="1:8" ht="23.25" customHeight="1">
      <c r="A4" s="78"/>
      <c r="B4" s="78"/>
      <c r="C4" s="78"/>
      <c r="D4" s="78"/>
      <c r="E4" s="78"/>
      <c r="F4" s="78"/>
      <c r="G4" s="78"/>
      <c r="H4" s="78"/>
    </row>
    <row r="5" spans="1:10" ht="12" customHeight="1">
      <c r="A5" s="17"/>
      <c r="B5" s="58" t="s">
        <v>88</v>
      </c>
      <c r="E5" s="2"/>
      <c r="F5" s="17"/>
      <c r="G5" s="17"/>
      <c r="H5" s="17"/>
      <c r="I5" s="3"/>
      <c r="J5" s="3"/>
    </row>
    <row r="6" spans="2:10" ht="13.5" customHeight="1">
      <c r="B6" s="58"/>
      <c r="E6" s="2"/>
      <c r="F6" s="3"/>
      <c r="G6" s="56"/>
      <c r="H6" s="56"/>
      <c r="I6" s="3"/>
      <c r="J6" s="3"/>
    </row>
    <row r="7" spans="1:8" ht="17.25" customHeight="1">
      <c r="A7" s="72" t="s">
        <v>0</v>
      </c>
      <c r="B7" s="72"/>
      <c r="C7" s="72"/>
      <c r="D7" s="72"/>
      <c r="E7" s="72"/>
      <c r="F7" s="72"/>
      <c r="G7" s="72"/>
      <c r="H7" s="72"/>
    </row>
    <row r="8" spans="1:8" ht="17.25" customHeight="1">
      <c r="A8" s="73"/>
      <c r="B8" s="73"/>
      <c r="C8" s="73"/>
      <c r="D8" s="73"/>
      <c r="E8" s="73"/>
      <c r="F8" s="73"/>
      <c r="G8" s="73"/>
      <c r="H8" s="73"/>
    </row>
    <row r="9" spans="1:9" ht="35.25" customHeight="1">
      <c r="A9" s="57" t="s">
        <v>1</v>
      </c>
      <c r="B9" s="76" t="s">
        <v>2</v>
      </c>
      <c r="C9" s="76"/>
      <c r="D9" s="76"/>
      <c r="E9" s="76"/>
      <c r="F9" s="76"/>
      <c r="G9" s="76"/>
      <c r="H9" s="76"/>
      <c r="I9" s="6"/>
    </row>
    <row r="10" spans="1:9" ht="15.75">
      <c r="A10" s="4" t="s">
        <v>3</v>
      </c>
      <c r="B10" s="74" t="s">
        <v>4</v>
      </c>
      <c r="C10" s="74"/>
      <c r="D10" s="74"/>
      <c r="E10" s="74"/>
      <c r="F10" s="74"/>
      <c r="G10" s="74"/>
      <c r="H10" s="74"/>
      <c r="I10" s="74"/>
    </row>
    <row r="11" spans="1:9" ht="15.75">
      <c r="A11" s="4" t="s">
        <v>5</v>
      </c>
      <c r="C11" s="8"/>
      <c r="D11" s="8"/>
      <c r="E11" s="8"/>
      <c r="F11" s="8"/>
      <c r="G11" s="8"/>
      <c r="H11" s="8"/>
      <c r="I11" s="8"/>
    </row>
    <row r="12" spans="1:9" ht="15.75">
      <c r="A12" s="4" t="s">
        <v>6</v>
      </c>
      <c r="B12" s="7" t="s">
        <v>7</v>
      </c>
      <c r="D12" s="9"/>
      <c r="E12" s="75"/>
      <c r="F12" s="75"/>
      <c r="G12" s="10"/>
      <c r="H12" s="10"/>
      <c r="I12" s="10"/>
    </row>
    <row r="13" spans="1:12" ht="15.75">
      <c r="A13" s="4" t="s">
        <v>8</v>
      </c>
      <c r="B13" s="11" t="s">
        <v>9</v>
      </c>
      <c r="C13" s="7"/>
      <c r="E13" s="12" t="s">
        <v>10</v>
      </c>
      <c r="F13" s="7"/>
      <c r="G13" s="13"/>
      <c r="H13" s="9" t="s">
        <v>11</v>
      </c>
      <c r="I13" s="14"/>
      <c r="J13" s="15"/>
      <c r="K13" s="71"/>
      <c r="L13" s="71"/>
    </row>
    <row r="14" spans="1:18" s="17" customFormat="1" ht="16.5" thickBot="1">
      <c r="A14" s="67"/>
      <c r="B14" s="67"/>
      <c r="C14" s="67"/>
      <c r="D14" s="67"/>
      <c r="E14" s="67"/>
      <c r="F14" s="67"/>
      <c r="G14" s="67"/>
      <c r="H14" s="67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s="17" customFormat="1" ht="31.5">
      <c r="A15" s="18">
        <v>1</v>
      </c>
      <c r="B15" s="18" t="s">
        <v>12</v>
      </c>
      <c r="C15" s="18" t="s">
        <v>13</v>
      </c>
      <c r="D15" s="18" t="s">
        <v>14</v>
      </c>
      <c r="E15" s="18" t="s">
        <v>15</v>
      </c>
      <c r="F15" s="18"/>
      <c r="G15" s="18">
        <f>G32+G31+G29+G28+G26+G25+G23+G22+G20+G18+G17</f>
        <v>90.79999999999998</v>
      </c>
      <c r="H15" s="19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s="17" customFormat="1" ht="25.5" customHeight="1">
      <c r="A16" s="20" t="s">
        <v>16</v>
      </c>
      <c r="B16" s="21" t="s">
        <v>17</v>
      </c>
      <c r="C16" s="21" t="s">
        <v>13</v>
      </c>
      <c r="D16" s="21" t="s">
        <v>18</v>
      </c>
      <c r="E16" s="21" t="s">
        <v>19</v>
      </c>
      <c r="F16" s="21"/>
      <c r="G16" s="21"/>
      <c r="H16" s="21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s="17" customFormat="1" ht="15.75">
      <c r="A17" s="21" t="s">
        <v>20</v>
      </c>
      <c r="B17" s="21" t="s">
        <v>21</v>
      </c>
      <c r="C17" s="21">
        <v>1</v>
      </c>
      <c r="D17" s="21" t="s">
        <v>22</v>
      </c>
      <c r="E17" s="21" t="s">
        <v>23</v>
      </c>
      <c r="F17" s="21"/>
      <c r="G17" s="21">
        <f>5.6*(1+0.4*F17)</f>
        <v>5.6</v>
      </c>
      <c r="H17" s="21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s="17" customFormat="1" ht="15.75">
      <c r="A18" s="21" t="s">
        <v>24</v>
      </c>
      <c r="B18" s="21" t="s">
        <v>25</v>
      </c>
      <c r="C18" s="21">
        <v>1</v>
      </c>
      <c r="D18" s="21" t="s">
        <v>26</v>
      </c>
      <c r="E18" s="21" t="s">
        <v>27</v>
      </c>
      <c r="F18" s="21"/>
      <c r="G18" s="21">
        <f>1.6*(1+0.6*F18)</f>
        <v>1.6</v>
      </c>
      <c r="H18" s="21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s="17" customFormat="1" ht="31.5">
      <c r="A19" s="20" t="s">
        <v>28</v>
      </c>
      <c r="B19" s="21" t="s">
        <v>29</v>
      </c>
      <c r="C19" s="21" t="s">
        <v>13</v>
      </c>
      <c r="D19" s="21" t="s">
        <v>30</v>
      </c>
      <c r="E19" s="21" t="s">
        <v>31</v>
      </c>
      <c r="F19" s="21"/>
      <c r="G19" s="21"/>
      <c r="H19" s="21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s="17" customFormat="1" ht="12" customHeight="1">
      <c r="A20" s="21" t="s">
        <v>20</v>
      </c>
      <c r="B20" s="21" t="s">
        <v>32</v>
      </c>
      <c r="C20" s="22">
        <v>10</v>
      </c>
      <c r="D20" s="21" t="s">
        <v>33</v>
      </c>
      <c r="E20" s="21" t="s">
        <v>31</v>
      </c>
      <c r="F20" s="21"/>
      <c r="G20" s="21">
        <f>8*C20</f>
        <v>80</v>
      </c>
      <c r="H20" s="21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s="17" customFormat="1" ht="78.75" hidden="1">
      <c r="A21" s="20" t="s">
        <v>34</v>
      </c>
      <c r="B21" s="21" t="s">
        <v>35</v>
      </c>
      <c r="C21" s="21" t="s">
        <v>13</v>
      </c>
      <c r="D21" s="21" t="s">
        <v>36</v>
      </c>
      <c r="E21" s="21" t="s">
        <v>19</v>
      </c>
      <c r="F21" s="21"/>
      <c r="G21" s="21"/>
      <c r="H21" s="21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s="17" customFormat="1" ht="15.75" hidden="1">
      <c r="A22" s="21" t="s">
        <v>20</v>
      </c>
      <c r="B22" s="21" t="s">
        <v>21</v>
      </c>
      <c r="C22" s="21">
        <v>0</v>
      </c>
      <c r="D22" s="21" t="s">
        <v>33</v>
      </c>
      <c r="E22" s="21" t="s">
        <v>23</v>
      </c>
      <c r="F22" s="21"/>
      <c r="G22" s="21">
        <f>8*(1+0.4*F22)*C22</f>
        <v>0</v>
      </c>
      <c r="H22" s="21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s="17" customFormat="1" ht="15.75" hidden="1">
      <c r="A23" s="21" t="s">
        <v>24</v>
      </c>
      <c r="B23" s="21" t="s">
        <v>25</v>
      </c>
      <c r="C23" s="21">
        <v>0</v>
      </c>
      <c r="D23" s="21" t="s">
        <v>37</v>
      </c>
      <c r="E23" s="21" t="s">
        <v>27</v>
      </c>
      <c r="F23" s="21"/>
      <c r="G23" s="21">
        <f>3.2*(1+0.6*F23)*C23</f>
        <v>0</v>
      </c>
      <c r="H23" s="21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s="17" customFormat="1" ht="15.75">
      <c r="A24" s="20" t="s">
        <v>38</v>
      </c>
      <c r="B24" s="21" t="s">
        <v>39</v>
      </c>
      <c r="C24" s="21" t="s">
        <v>13</v>
      </c>
      <c r="D24" s="21" t="s">
        <v>40</v>
      </c>
      <c r="E24" s="21"/>
      <c r="F24" s="21"/>
      <c r="G24" s="21"/>
      <c r="H24" s="21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s="17" customFormat="1" ht="15.75">
      <c r="A25" s="21" t="s">
        <v>20</v>
      </c>
      <c r="B25" s="21" t="s">
        <v>41</v>
      </c>
      <c r="C25" s="21">
        <v>0</v>
      </c>
      <c r="D25" s="21" t="s">
        <v>42</v>
      </c>
      <c r="E25" s="21" t="s">
        <v>31</v>
      </c>
      <c r="F25" s="21"/>
      <c r="G25" s="21">
        <f>4*(1-0.04*(20-F25))*C25</f>
        <v>0</v>
      </c>
      <c r="H25" s="21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s="17" customFormat="1" ht="15.75">
      <c r="A26" s="21" t="s">
        <v>24</v>
      </c>
      <c r="B26" s="21" t="s">
        <v>43</v>
      </c>
      <c r="C26" s="21">
        <v>0</v>
      </c>
      <c r="D26" s="21" t="s">
        <v>44</v>
      </c>
      <c r="E26" s="21" t="s">
        <v>45</v>
      </c>
      <c r="F26" s="21"/>
      <c r="G26" s="21">
        <f>0.8*C26*F26</f>
        <v>0</v>
      </c>
      <c r="H26" s="21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s="17" customFormat="1" ht="15.75">
      <c r="A27" s="21"/>
      <c r="B27" s="21" t="s">
        <v>39</v>
      </c>
      <c r="C27" s="21" t="s">
        <v>13</v>
      </c>
      <c r="D27" s="21" t="s">
        <v>46</v>
      </c>
      <c r="E27" s="21"/>
      <c r="F27" s="21"/>
      <c r="G27" s="21"/>
      <c r="H27" s="21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s="17" customFormat="1" ht="15.75">
      <c r="A28" s="21" t="s">
        <v>20</v>
      </c>
      <c r="B28" s="21" t="s">
        <v>41</v>
      </c>
      <c r="C28" s="21">
        <v>1</v>
      </c>
      <c r="D28" s="21" t="s">
        <v>47</v>
      </c>
      <c r="E28" s="21" t="s">
        <v>48</v>
      </c>
      <c r="F28" s="21"/>
      <c r="G28" s="21">
        <f>2.4*C28</f>
        <v>2.4</v>
      </c>
      <c r="H28" s="21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s="17" customFormat="1" ht="12" customHeight="1">
      <c r="A29" s="21" t="s">
        <v>24</v>
      </c>
      <c r="B29" s="21" t="s">
        <v>43</v>
      </c>
      <c r="C29" s="21">
        <v>1</v>
      </c>
      <c r="D29" s="21" t="s">
        <v>49</v>
      </c>
      <c r="E29" s="21" t="s">
        <v>50</v>
      </c>
      <c r="F29" s="21">
        <v>1</v>
      </c>
      <c r="G29" s="21">
        <f>F29*1.2*C29</f>
        <v>1.2</v>
      </c>
      <c r="H29" s="21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17" customFormat="1" ht="31.5" hidden="1">
      <c r="A30" s="20" t="s">
        <v>51</v>
      </c>
      <c r="B30" s="21" t="s">
        <v>52</v>
      </c>
      <c r="C30" s="21" t="s">
        <v>13</v>
      </c>
      <c r="D30" s="21" t="s">
        <v>53</v>
      </c>
      <c r="E30" s="21"/>
      <c r="F30" s="21"/>
      <c r="G30" s="21"/>
      <c r="H30" s="21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s="17" customFormat="1" ht="15.75" hidden="1">
      <c r="A31" s="21" t="s">
        <v>20</v>
      </c>
      <c r="B31" s="21" t="s">
        <v>41</v>
      </c>
      <c r="C31" s="21">
        <v>0</v>
      </c>
      <c r="D31" s="21" t="s">
        <v>42</v>
      </c>
      <c r="E31" s="21" t="s">
        <v>54</v>
      </c>
      <c r="F31" s="21"/>
      <c r="G31" s="21">
        <f>4*C31</f>
        <v>0</v>
      </c>
      <c r="H31" s="21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s="17" customFormat="1" ht="15.75" hidden="1">
      <c r="A32" s="21" t="s">
        <v>24</v>
      </c>
      <c r="B32" s="21" t="s">
        <v>55</v>
      </c>
      <c r="C32" s="21">
        <v>0</v>
      </c>
      <c r="D32" s="21" t="s">
        <v>56</v>
      </c>
      <c r="E32" s="21" t="s">
        <v>57</v>
      </c>
      <c r="F32" s="21">
        <v>0</v>
      </c>
      <c r="G32" s="21">
        <f>8*(1+0.2*F32)*C32</f>
        <v>0</v>
      </c>
      <c r="H32" s="21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s="17" customFormat="1" ht="47.25" hidden="1">
      <c r="A33" s="23">
        <v>3</v>
      </c>
      <c r="B33" s="23" t="s">
        <v>58</v>
      </c>
      <c r="C33" s="23" t="s">
        <v>13</v>
      </c>
      <c r="D33" s="23">
        <v>10</v>
      </c>
      <c r="E33" s="23" t="s">
        <v>15</v>
      </c>
      <c r="F33" s="23"/>
      <c r="G33" s="23">
        <f>G35</f>
        <v>0</v>
      </c>
      <c r="H33" s="23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s="17" customFormat="1" ht="31.5" hidden="1">
      <c r="A34" s="20" t="s">
        <v>59</v>
      </c>
      <c r="B34" s="21" t="s">
        <v>60</v>
      </c>
      <c r="C34" s="21"/>
      <c r="D34" s="21"/>
      <c r="E34" s="21"/>
      <c r="F34" s="21"/>
      <c r="G34" s="21"/>
      <c r="H34" s="21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s="17" customFormat="1" ht="31.5" hidden="1">
      <c r="A35" s="21" t="s">
        <v>20</v>
      </c>
      <c r="B35" s="21" t="s">
        <v>61</v>
      </c>
      <c r="C35" s="21">
        <v>0</v>
      </c>
      <c r="D35" s="21" t="s">
        <v>62</v>
      </c>
      <c r="E35" s="21" t="s">
        <v>54</v>
      </c>
      <c r="F35" s="21"/>
      <c r="G35" s="21">
        <f>0.13*C35</f>
        <v>0</v>
      </c>
      <c r="H35" s="21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s="17" customFormat="1" ht="47.25">
      <c r="A36" s="23">
        <v>5</v>
      </c>
      <c r="B36" s="23" t="s">
        <v>63</v>
      </c>
      <c r="C36" s="23" t="s">
        <v>13</v>
      </c>
      <c r="D36" s="23" t="s">
        <v>64</v>
      </c>
      <c r="E36" s="23" t="s">
        <v>15</v>
      </c>
      <c r="F36" s="23"/>
      <c r="G36" s="24">
        <f>G41+G40+G38+G37</f>
        <v>14.3312</v>
      </c>
      <c r="H36" s="23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s="17" customFormat="1" ht="15.75">
      <c r="A37" s="21" t="s">
        <v>20</v>
      </c>
      <c r="B37" s="21" t="s">
        <v>21</v>
      </c>
      <c r="C37" s="21">
        <v>0</v>
      </c>
      <c r="D37" s="21" t="s">
        <v>65</v>
      </c>
      <c r="E37" s="21" t="s">
        <v>66</v>
      </c>
      <c r="F37" s="21">
        <v>0</v>
      </c>
      <c r="G37" s="25">
        <f>C37*11.36*(1-0.01*F37)</f>
        <v>0</v>
      </c>
      <c r="H37" s="21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s="17" customFormat="1" ht="31.5">
      <c r="A38" s="21" t="s">
        <v>24</v>
      </c>
      <c r="B38" s="21" t="s">
        <v>67</v>
      </c>
      <c r="C38" s="21">
        <v>0</v>
      </c>
      <c r="D38" s="21" t="s">
        <v>68</v>
      </c>
      <c r="E38" s="21" t="s">
        <v>69</v>
      </c>
      <c r="F38" s="21"/>
      <c r="G38" s="21">
        <f>C38*4</f>
        <v>0</v>
      </c>
      <c r="H38" s="21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s="17" customFormat="1" ht="15.75">
      <c r="A39" s="21"/>
      <c r="B39" s="21"/>
      <c r="C39" s="21"/>
      <c r="D39" s="21"/>
      <c r="E39" s="21"/>
      <c r="F39" s="21"/>
      <c r="G39" s="21"/>
      <c r="H39" s="23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s="17" customFormat="1" ht="15.75">
      <c r="A40" s="21" t="s">
        <v>20</v>
      </c>
      <c r="B40" s="21" t="s">
        <v>21</v>
      </c>
      <c r="C40" s="21">
        <v>1</v>
      </c>
      <c r="D40" s="21" t="s">
        <v>70</v>
      </c>
      <c r="E40" s="21" t="s">
        <v>66</v>
      </c>
      <c r="F40" s="21">
        <v>0</v>
      </c>
      <c r="G40" s="25">
        <f>4.32*C40*(1-0.09*(1-F40*100))</f>
        <v>3.9312000000000005</v>
      </c>
      <c r="H40" s="21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s="17" customFormat="1" ht="31.5">
      <c r="A41" s="21" t="s">
        <v>24</v>
      </c>
      <c r="B41" s="21" t="s">
        <v>71</v>
      </c>
      <c r="C41" s="21">
        <v>1</v>
      </c>
      <c r="D41" s="21" t="s">
        <v>72</v>
      </c>
      <c r="E41" s="21" t="s">
        <v>73</v>
      </c>
      <c r="F41" s="21"/>
      <c r="G41" s="21">
        <f>C41*0.104*100</f>
        <v>10.4</v>
      </c>
      <c r="H41" s="21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s="17" customFormat="1" ht="31.5">
      <c r="A42" s="23">
        <v>6</v>
      </c>
      <c r="B42" s="23" t="s">
        <v>74</v>
      </c>
      <c r="C42" s="23" t="s">
        <v>13</v>
      </c>
      <c r="D42" s="23">
        <v>13</v>
      </c>
      <c r="E42" s="23" t="s">
        <v>15</v>
      </c>
      <c r="F42" s="23"/>
      <c r="G42" s="23">
        <f>G43+G44</f>
        <v>5.6</v>
      </c>
      <c r="H42" s="23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s="17" customFormat="1" ht="31.5">
      <c r="A43" s="21" t="s">
        <v>20</v>
      </c>
      <c r="B43" s="21" t="s">
        <v>75</v>
      </c>
      <c r="C43" s="21">
        <v>1</v>
      </c>
      <c r="D43" s="21" t="s">
        <v>42</v>
      </c>
      <c r="E43" s="21" t="s">
        <v>54</v>
      </c>
      <c r="F43" s="21"/>
      <c r="G43" s="21">
        <f>4*C43</f>
        <v>4</v>
      </c>
      <c r="H43" s="21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s="17" customFormat="1" ht="15.75">
      <c r="A44" s="21" t="s">
        <v>24</v>
      </c>
      <c r="B44" s="21" t="s">
        <v>76</v>
      </c>
      <c r="C44" s="21">
        <v>1</v>
      </c>
      <c r="D44" s="21" t="s">
        <v>26</v>
      </c>
      <c r="E44" s="21" t="s">
        <v>77</v>
      </c>
      <c r="F44" s="21"/>
      <c r="G44" s="21">
        <f>C44*1.6</f>
        <v>1.6</v>
      </c>
      <c r="H44" s="21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 s="17" customFormat="1" ht="31.5">
      <c r="A45" s="23">
        <v>8</v>
      </c>
      <c r="B45" s="23" t="s">
        <v>78</v>
      </c>
      <c r="C45" s="23" t="s">
        <v>13</v>
      </c>
      <c r="D45" s="23">
        <v>16</v>
      </c>
      <c r="E45" s="23" t="s">
        <v>15</v>
      </c>
      <c r="F45" s="23"/>
      <c r="G45" s="23">
        <f>G46</f>
        <v>8</v>
      </c>
      <c r="H45" s="23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s="17" customFormat="1" ht="31.5">
      <c r="A46" s="21" t="s">
        <v>20</v>
      </c>
      <c r="B46" s="21" t="s">
        <v>75</v>
      </c>
      <c r="C46" s="21">
        <v>1</v>
      </c>
      <c r="D46" s="21" t="s">
        <v>33</v>
      </c>
      <c r="E46" s="21" t="s">
        <v>54</v>
      </c>
      <c r="F46" s="21"/>
      <c r="G46" s="21">
        <f>C46*8</f>
        <v>8</v>
      </c>
      <c r="H46" s="21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s="17" customFormat="1" ht="15.75">
      <c r="A47" s="21"/>
      <c r="B47" s="21"/>
      <c r="C47" s="21"/>
      <c r="D47" s="21"/>
      <c r="E47" s="21"/>
      <c r="F47" s="21"/>
      <c r="G47" s="21"/>
      <c r="H47" s="21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s="17" customFormat="1" ht="15.75">
      <c r="A48" s="23"/>
      <c r="B48" s="23" t="s">
        <v>15</v>
      </c>
      <c r="C48" s="23"/>
      <c r="D48" s="23"/>
      <c r="E48" s="23"/>
      <c r="F48" s="23"/>
      <c r="G48" s="24">
        <f>ROUND(SUM(G45+G42+G36+G33+G15),2)</f>
        <v>118.73</v>
      </c>
      <c r="H48" s="23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s="17" customFormat="1" ht="23.25" customHeight="1">
      <c r="A49" s="26"/>
      <c r="B49" s="19"/>
      <c r="C49" s="27"/>
      <c r="D49" s="27"/>
      <c r="E49" s="21"/>
      <c r="F49" s="27"/>
      <c r="G49" s="28"/>
      <c r="H49" s="21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s="17" customFormat="1" ht="15.75">
      <c r="A50" s="23"/>
      <c r="B50" s="23"/>
      <c r="C50" s="23"/>
      <c r="D50" s="23"/>
      <c r="E50" s="23"/>
      <c r="F50" s="23"/>
      <c r="G50" s="24"/>
      <c r="H50" s="23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s="17" customFormat="1" ht="31.5">
      <c r="A51" s="23"/>
      <c r="B51" s="23" t="s">
        <v>79</v>
      </c>
      <c r="C51" s="23"/>
      <c r="D51" s="23"/>
      <c r="E51" s="23"/>
      <c r="F51" s="23"/>
      <c r="G51" s="24">
        <f>(G48*429)+G49</f>
        <v>50935.17</v>
      </c>
      <c r="H51" s="23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s="17" customFormat="1" ht="15.75">
      <c r="A52" s="21"/>
      <c r="B52" s="23" t="s">
        <v>80</v>
      </c>
      <c r="C52" s="21"/>
      <c r="D52" s="21"/>
      <c r="E52" s="21"/>
      <c r="F52" s="21"/>
      <c r="G52" s="23">
        <f>G51*0.18</f>
        <v>9168.3306</v>
      </c>
      <c r="H52" s="21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s="17" customFormat="1" ht="32.25" thickBot="1">
      <c r="A53" s="29"/>
      <c r="B53" s="30" t="s">
        <v>81</v>
      </c>
      <c r="C53" s="30"/>
      <c r="D53" s="30"/>
      <c r="E53" s="30"/>
      <c r="F53" s="30"/>
      <c r="G53" s="31">
        <f>G51*1.18</f>
        <v>60103.50059999999</v>
      </c>
      <c r="H53" s="32" t="s">
        <v>82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s="17" customFormat="1" ht="15.75">
      <c r="A54" s="23"/>
      <c r="B54" s="33"/>
      <c r="C54" s="23"/>
      <c r="D54" s="23"/>
      <c r="E54" s="23"/>
      <c r="F54" s="23"/>
      <c r="G54" s="24"/>
      <c r="H54" s="32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ht="12.75">
      <c r="A55" s="34"/>
      <c r="B55" s="35"/>
      <c r="C55" s="35"/>
      <c r="D55" s="35"/>
      <c r="E55" s="35"/>
      <c r="F55" s="35"/>
      <c r="G55" s="35"/>
      <c r="H55" s="35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0" ht="12.75">
      <c r="A56" s="36"/>
      <c r="B56" s="37"/>
      <c r="C56" s="37"/>
      <c r="D56" s="38"/>
      <c r="E56" s="38"/>
      <c r="F56" s="38"/>
      <c r="G56" s="38"/>
      <c r="H56" s="68"/>
      <c r="I56" s="68"/>
      <c r="J56" s="39"/>
    </row>
    <row r="57" spans="1:10" ht="29.25" customHeight="1">
      <c r="A57" s="40"/>
      <c r="B57" s="59" t="s">
        <v>85</v>
      </c>
      <c r="C57" s="42" t="s">
        <v>86</v>
      </c>
      <c r="D57" s="42"/>
      <c r="E57" s="43"/>
      <c r="F57" s="43"/>
      <c r="G57" s="43"/>
      <c r="H57" s="44"/>
      <c r="I57" s="44"/>
      <c r="J57" s="44"/>
    </row>
    <row r="58" spans="1:10" ht="29.25" customHeight="1">
      <c r="A58" s="69"/>
      <c r="B58" s="70"/>
      <c r="C58" s="42"/>
      <c r="D58" s="43"/>
      <c r="E58" s="69"/>
      <c r="F58" s="69"/>
      <c r="G58" s="43"/>
      <c r="H58" s="44"/>
      <c r="I58" s="44"/>
      <c r="J58" s="44"/>
    </row>
    <row r="59" spans="1:10" ht="27.75" customHeight="1">
      <c r="A59" s="69"/>
      <c r="B59" s="70"/>
      <c r="C59" s="41"/>
      <c r="D59" s="45"/>
      <c r="E59" s="41"/>
      <c r="F59" s="41"/>
      <c r="G59" s="45"/>
      <c r="H59" s="45"/>
      <c r="I59" s="41"/>
      <c r="J59" s="41"/>
    </row>
    <row r="60" spans="2:10" ht="18" customHeight="1">
      <c r="B60" s="46"/>
      <c r="C60" s="41"/>
      <c r="D60" s="41"/>
      <c r="E60" s="41"/>
      <c r="F60" s="41"/>
      <c r="G60" s="41"/>
      <c r="H60" s="41"/>
      <c r="I60" s="41"/>
      <c r="J60" s="41"/>
    </row>
    <row r="61" spans="1:10" ht="29.25" customHeight="1">
      <c r="A61" s="69"/>
      <c r="B61" s="70"/>
      <c r="C61" s="42"/>
      <c r="D61" s="43"/>
      <c r="E61" s="69"/>
      <c r="F61" s="69"/>
      <c r="G61" s="43"/>
      <c r="H61" s="65"/>
      <c r="I61" s="65"/>
      <c r="J61" s="65"/>
    </row>
    <row r="62" spans="1:10" ht="27.75" customHeight="1">
      <c r="A62" s="69"/>
      <c r="B62" s="70"/>
      <c r="C62" s="41"/>
      <c r="D62" s="45"/>
      <c r="E62" s="41"/>
      <c r="F62" s="41"/>
      <c r="G62" s="45"/>
      <c r="H62" s="45"/>
      <c r="I62" s="41"/>
      <c r="J62" s="41"/>
    </row>
    <row r="63" spans="2:10" ht="18" customHeight="1">
      <c r="B63" s="46"/>
      <c r="C63" s="41"/>
      <c r="D63" s="41"/>
      <c r="E63" s="41"/>
      <c r="F63" s="41"/>
      <c r="G63" s="41"/>
      <c r="H63" s="41"/>
      <c r="I63" s="41"/>
      <c r="J63" s="41"/>
    </row>
    <row r="64" spans="2:10" ht="12.75">
      <c r="B64" s="41"/>
      <c r="C64" s="41"/>
      <c r="D64" s="47"/>
      <c r="E64" s="64"/>
      <c r="F64" s="64"/>
      <c r="G64" s="47"/>
      <c r="H64" s="65"/>
      <c r="I64" s="65"/>
      <c r="J64" s="65"/>
    </row>
    <row r="65" spans="2:10" ht="12.75">
      <c r="B65" s="41"/>
      <c r="C65" s="41"/>
      <c r="D65" s="41"/>
      <c r="E65" s="41"/>
      <c r="F65" s="41"/>
      <c r="G65" s="48"/>
      <c r="H65" s="45"/>
      <c r="I65" s="41"/>
      <c r="J65" s="41"/>
    </row>
    <row r="66" spans="1:18" ht="12.75">
      <c r="A66" s="35"/>
      <c r="B66" s="35"/>
      <c r="C66" s="35"/>
      <c r="D66" s="35"/>
      <c r="E66" s="35"/>
      <c r="F66" s="35"/>
      <c r="G66" s="35"/>
      <c r="H66" s="35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2.75">
      <c r="A67" s="49"/>
      <c r="B67" s="49"/>
      <c r="C67" s="49"/>
      <c r="D67" s="49"/>
      <c r="E67" s="49"/>
      <c r="F67" s="49"/>
      <c r="G67" s="50"/>
      <c r="H67" s="49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2.75">
      <c r="A68" s="35"/>
      <c r="B68" s="66"/>
      <c r="C68" s="66"/>
      <c r="D68" s="66"/>
      <c r="E68" s="66"/>
      <c r="F68" s="66"/>
      <c r="G68" s="66"/>
      <c r="H68" s="35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2.75">
      <c r="A69" s="35"/>
      <c r="B69" s="35"/>
      <c r="C69" s="35"/>
      <c r="D69" s="35"/>
      <c r="E69" s="35"/>
      <c r="F69" s="35"/>
      <c r="G69" s="35"/>
      <c r="H69" s="35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2.75">
      <c r="A70" s="35"/>
      <c r="B70" s="35"/>
      <c r="C70" s="35"/>
      <c r="D70" s="35"/>
      <c r="E70" s="35"/>
      <c r="F70" s="35"/>
      <c r="G70" s="35"/>
      <c r="H70" s="49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2.75">
      <c r="A71" s="35"/>
      <c r="B71" s="35"/>
      <c r="C71" s="35"/>
      <c r="D71" s="35"/>
      <c r="E71" s="35"/>
      <c r="F71" s="35"/>
      <c r="G71" s="51"/>
      <c r="H71" s="35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2.75">
      <c r="A72" s="35"/>
      <c r="B72" s="35"/>
      <c r="C72" s="35"/>
      <c r="D72" s="35"/>
      <c r="E72" s="35"/>
      <c r="F72" s="35"/>
      <c r="G72" s="35"/>
      <c r="H72" s="35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.75">
      <c r="A73" s="49"/>
      <c r="B73" s="49"/>
      <c r="C73" s="49"/>
      <c r="D73" s="49"/>
      <c r="E73" s="49"/>
      <c r="F73" s="49"/>
      <c r="G73" s="49"/>
      <c r="H73" s="49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2.75">
      <c r="A74" s="35"/>
      <c r="B74" s="35"/>
      <c r="C74" s="35"/>
      <c r="D74" s="35"/>
      <c r="E74" s="35"/>
      <c r="F74" s="35"/>
      <c r="G74" s="35"/>
      <c r="H74" s="35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2.75">
      <c r="A75" s="35"/>
      <c r="B75" s="35"/>
      <c r="C75" s="35"/>
      <c r="D75" s="35"/>
      <c r="E75" s="35"/>
      <c r="F75" s="35"/>
      <c r="G75" s="35"/>
      <c r="H75" s="35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2.75">
      <c r="A76" s="49"/>
      <c r="B76" s="49"/>
      <c r="C76" s="49"/>
      <c r="D76" s="49"/>
      <c r="E76" s="49"/>
      <c r="F76" s="49"/>
      <c r="G76" s="49"/>
      <c r="H76" s="49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2.75">
      <c r="A77" s="35"/>
      <c r="B77" s="35"/>
      <c r="C77" s="35"/>
      <c r="D77" s="35"/>
      <c r="E77" s="35"/>
      <c r="F77" s="35"/>
      <c r="G77" s="35"/>
      <c r="H77" s="35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2.75">
      <c r="A78" s="35"/>
      <c r="B78" s="35"/>
      <c r="C78" s="35"/>
      <c r="D78" s="35"/>
      <c r="E78" s="35"/>
      <c r="F78" s="35"/>
      <c r="G78" s="35"/>
      <c r="H78" s="35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">
      <c r="A79" s="52"/>
      <c r="B79" s="52"/>
      <c r="C79" s="52"/>
      <c r="D79" s="52"/>
      <c r="E79" s="52"/>
      <c r="F79" s="52"/>
      <c r="G79" s="53"/>
      <c r="H79" s="5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2.75">
      <c r="A80" s="35"/>
      <c r="B80" s="35"/>
      <c r="C80" s="35"/>
      <c r="D80" s="35"/>
      <c r="E80" s="35"/>
      <c r="F80" s="35"/>
      <c r="G80" s="35"/>
      <c r="H80" s="35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2.75">
      <c r="A81" s="35"/>
      <c r="B81" s="35"/>
      <c r="C81" s="35"/>
      <c r="D81" s="35"/>
      <c r="E81" s="35"/>
      <c r="F81" s="35"/>
      <c r="G81" s="35"/>
      <c r="H81" s="35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2.75">
      <c r="A82" s="35"/>
      <c r="B82" s="35"/>
      <c r="C82" s="35"/>
      <c r="D82" s="35"/>
      <c r="E82" s="35"/>
      <c r="F82" s="35"/>
      <c r="G82" s="35"/>
      <c r="H82" s="35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2.75">
      <c r="A83" s="35"/>
      <c r="B83" s="35"/>
      <c r="C83" s="35"/>
      <c r="D83" s="35"/>
      <c r="E83" s="35"/>
      <c r="F83" s="35"/>
      <c r="G83" s="35"/>
      <c r="H83" s="35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2.75">
      <c r="A84" s="35"/>
      <c r="B84" s="35"/>
      <c r="C84" s="35"/>
      <c r="D84" s="35"/>
      <c r="E84" s="35"/>
      <c r="F84" s="35"/>
      <c r="G84" s="35"/>
      <c r="H84" s="35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2.75">
      <c r="A85" s="35"/>
      <c r="B85" s="35"/>
      <c r="C85" s="35"/>
      <c r="D85" s="35"/>
      <c r="E85" s="35"/>
      <c r="F85" s="35"/>
      <c r="G85" s="35"/>
      <c r="H85" s="35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2.75">
      <c r="A86" s="35"/>
      <c r="B86" s="35"/>
      <c r="C86" s="35"/>
      <c r="D86" s="35"/>
      <c r="E86" s="35"/>
      <c r="F86" s="35"/>
      <c r="G86" s="35"/>
      <c r="H86" s="35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2.75">
      <c r="A87" s="35"/>
      <c r="B87" s="35"/>
      <c r="C87" s="35"/>
      <c r="D87" s="35"/>
      <c r="E87" s="35"/>
      <c r="F87" s="35"/>
      <c r="G87" s="35"/>
      <c r="H87" s="35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2.75">
      <c r="A88" s="35"/>
      <c r="B88" s="35"/>
      <c r="C88" s="35"/>
      <c r="D88" s="35"/>
      <c r="E88" s="35"/>
      <c r="F88" s="35"/>
      <c r="G88" s="35"/>
      <c r="H88" s="35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35"/>
      <c r="B89" s="35"/>
      <c r="C89" s="35"/>
      <c r="D89" s="35"/>
      <c r="E89" s="35"/>
      <c r="F89" s="35"/>
      <c r="G89" s="35"/>
      <c r="H89" s="35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35"/>
      <c r="B90" s="35"/>
      <c r="C90" s="35"/>
      <c r="D90" s="35"/>
      <c r="E90" s="35"/>
      <c r="F90" s="35"/>
      <c r="G90" s="35"/>
      <c r="H90" s="35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35"/>
      <c r="B91" s="35"/>
      <c r="C91" s="35"/>
      <c r="D91" s="35"/>
      <c r="E91" s="35"/>
      <c r="F91" s="35"/>
      <c r="G91" s="35"/>
      <c r="H91" s="35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35"/>
      <c r="B92" s="35"/>
      <c r="C92" s="35"/>
      <c r="D92" s="35"/>
      <c r="E92" s="35"/>
      <c r="F92" s="35"/>
      <c r="G92" s="35"/>
      <c r="H92" s="35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35"/>
      <c r="B93" s="35"/>
      <c r="C93" s="35"/>
      <c r="D93" s="35"/>
      <c r="E93" s="35"/>
      <c r="F93" s="35"/>
      <c r="G93" s="35"/>
      <c r="H93" s="35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35"/>
      <c r="B94" s="35"/>
      <c r="C94" s="35"/>
      <c r="D94" s="35"/>
      <c r="E94" s="35"/>
      <c r="F94" s="35"/>
      <c r="G94" s="35"/>
      <c r="H94" s="35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.75">
      <c r="A95" s="35"/>
      <c r="B95" s="35"/>
      <c r="C95" s="35"/>
      <c r="D95" s="35"/>
      <c r="E95" s="35"/>
      <c r="F95" s="35"/>
      <c r="G95" s="35"/>
      <c r="H95" s="35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2.75">
      <c r="A96" s="54"/>
      <c r="B96" s="54"/>
      <c r="C96" s="54"/>
      <c r="D96" s="54"/>
      <c r="E96" s="54"/>
      <c r="F96" s="54"/>
      <c r="G96" s="54"/>
      <c r="H96" s="35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8" ht="12.75">
      <c r="A97" s="55"/>
      <c r="B97" s="55"/>
      <c r="C97" s="55"/>
      <c r="D97" s="55"/>
      <c r="E97" s="55"/>
      <c r="F97" s="55"/>
      <c r="G97" s="55"/>
      <c r="H97" s="55"/>
    </row>
    <row r="98" spans="1:8" ht="12.75">
      <c r="A98" s="55"/>
      <c r="B98" s="55"/>
      <c r="C98" s="55"/>
      <c r="D98" s="55"/>
      <c r="E98" s="55"/>
      <c r="F98" s="55"/>
      <c r="G98" s="55"/>
      <c r="H98" s="55"/>
    </row>
    <row r="99" spans="1:8" ht="12.75">
      <c r="A99" s="55"/>
      <c r="B99" s="55"/>
      <c r="C99" s="55"/>
      <c r="D99" s="55"/>
      <c r="E99" s="55"/>
      <c r="F99" s="55"/>
      <c r="G99" s="55"/>
      <c r="H99" s="55"/>
    </row>
    <row r="100" spans="1:8" ht="12.75">
      <c r="A100" s="55"/>
      <c r="B100" s="55"/>
      <c r="C100" s="55"/>
      <c r="D100" s="55"/>
      <c r="E100" s="55"/>
      <c r="F100" s="55"/>
      <c r="G100" s="55"/>
      <c r="H100" s="55"/>
    </row>
    <row r="101" spans="1:8" ht="12.75">
      <c r="A101" s="55"/>
      <c r="B101" s="55"/>
      <c r="C101" s="55"/>
      <c r="D101" s="55"/>
      <c r="E101" s="55"/>
      <c r="F101" s="55"/>
      <c r="G101" s="55"/>
      <c r="H101" s="55"/>
    </row>
  </sheetData>
  <sheetProtection/>
  <mergeCells count="20">
    <mergeCell ref="A61:A62"/>
    <mergeCell ref="B61:B62"/>
    <mergeCell ref="K13:L13"/>
    <mergeCell ref="E61:F61"/>
    <mergeCell ref="H61:J61"/>
    <mergeCell ref="A7:H7"/>
    <mergeCell ref="A8:H8"/>
    <mergeCell ref="B10:I10"/>
    <mergeCell ref="E12:F12"/>
    <mergeCell ref="B9:H9"/>
    <mergeCell ref="A1:H1"/>
    <mergeCell ref="A3:H4"/>
    <mergeCell ref="E64:F64"/>
    <mergeCell ref="H64:J64"/>
    <mergeCell ref="B68:G68"/>
    <mergeCell ref="A14:H14"/>
    <mergeCell ref="H56:I56"/>
    <mergeCell ref="A58:A59"/>
    <mergeCell ref="B58:B59"/>
    <mergeCell ref="E58:F58"/>
  </mergeCells>
  <printOptions/>
  <pageMargins left="0.5511811023622047" right="0.1968503937007874" top="0.1968503937007874" bottom="0.1968503937007874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6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5.75390625" style="1" customWidth="1"/>
    <col min="2" max="2" width="41.00390625" style="1" customWidth="1"/>
    <col min="3" max="3" width="9.125" style="1" customWidth="1"/>
    <col min="4" max="4" width="23.25390625" style="1" customWidth="1"/>
    <col min="5" max="5" width="18.625" style="1" customWidth="1"/>
    <col min="6" max="6" width="13.75390625" style="1" customWidth="1"/>
    <col min="7" max="7" width="16.875" style="1" customWidth="1"/>
    <col min="8" max="8" width="17.875" style="1" customWidth="1"/>
    <col min="9" max="16384" width="9.125" style="1" customWidth="1"/>
  </cols>
  <sheetData>
    <row r="1" spans="1:8" ht="15.75">
      <c r="A1" s="17"/>
      <c r="B1" s="58"/>
      <c r="E1" s="17"/>
      <c r="F1" s="77"/>
      <c r="G1" s="77"/>
      <c r="H1" s="77"/>
    </row>
    <row r="2" spans="1:8" ht="17.25" customHeight="1">
      <c r="A2" s="72" t="s">
        <v>0</v>
      </c>
      <c r="B2" s="72"/>
      <c r="C2" s="72"/>
      <c r="D2" s="72"/>
      <c r="E2" s="72"/>
      <c r="F2" s="72"/>
      <c r="G2" s="72"/>
      <c r="H2" s="72"/>
    </row>
    <row r="3" spans="1:8" ht="17.25" customHeight="1">
      <c r="A3" s="73"/>
      <c r="B3" s="73"/>
      <c r="C3" s="73"/>
      <c r="D3" s="73"/>
      <c r="E3" s="73"/>
      <c r="F3" s="73"/>
      <c r="G3" s="73"/>
      <c r="H3" s="73"/>
    </row>
    <row r="4" spans="1:9" ht="15.75">
      <c r="A4" s="4" t="s">
        <v>1</v>
      </c>
      <c r="B4" s="5" t="s">
        <v>83</v>
      </c>
      <c r="C4" s="6"/>
      <c r="D4" s="6"/>
      <c r="E4" s="6"/>
      <c r="F4" s="6"/>
      <c r="G4" s="6"/>
      <c r="H4" s="6"/>
      <c r="I4" s="6"/>
    </row>
    <row r="5" spans="1:9" ht="15.75">
      <c r="A5" s="4" t="s">
        <v>3</v>
      </c>
      <c r="B5" s="74" t="s">
        <v>4</v>
      </c>
      <c r="C5" s="74"/>
      <c r="D5" s="74"/>
      <c r="E5" s="74"/>
      <c r="F5" s="74"/>
      <c r="G5" s="74"/>
      <c r="H5" s="74"/>
      <c r="I5" s="74"/>
    </row>
    <row r="6" spans="1:9" ht="15.75">
      <c r="A6" s="4" t="s">
        <v>5</v>
      </c>
      <c r="C6" s="8"/>
      <c r="D6" s="8"/>
      <c r="E6" s="8"/>
      <c r="F6" s="8"/>
      <c r="G6" s="8"/>
      <c r="H6" s="8"/>
      <c r="I6" s="8"/>
    </row>
    <row r="7" spans="1:9" ht="15.75">
      <c r="A7" s="4" t="s">
        <v>6</v>
      </c>
      <c r="B7" s="7" t="s">
        <v>7</v>
      </c>
      <c r="D7" s="9"/>
      <c r="E7" s="75"/>
      <c r="F7" s="75"/>
      <c r="G7" s="10"/>
      <c r="H7" s="10"/>
      <c r="I7" s="10"/>
    </row>
    <row r="8" spans="1:12" ht="15.75">
      <c r="A8" s="4" t="s">
        <v>8</v>
      </c>
      <c r="B8" s="11" t="s">
        <v>9</v>
      </c>
      <c r="C8" s="7"/>
      <c r="E8" s="12" t="s">
        <v>10</v>
      </c>
      <c r="F8" s="7"/>
      <c r="G8" s="13"/>
      <c r="H8" s="9" t="s">
        <v>11</v>
      </c>
      <c r="I8" s="14"/>
      <c r="J8" s="15"/>
      <c r="K8" s="71"/>
      <c r="L8" s="71"/>
    </row>
    <row r="9" spans="1:18" s="17" customFormat="1" ht="16.5" thickBot="1">
      <c r="A9" s="67"/>
      <c r="B9" s="67"/>
      <c r="C9" s="67"/>
      <c r="D9" s="67"/>
      <c r="E9" s="67"/>
      <c r="F9" s="67"/>
      <c r="G9" s="67"/>
      <c r="H9" s="67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s="17" customFormat="1" ht="31.5">
      <c r="A10" s="18">
        <v>1</v>
      </c>
      <c r="B10" s="18" t="s">
        <v>12</v>
      </c>
      <c r="C10" s="18" t="s">
        <v>13</v>
      </c>
      <c r="D10" s="18" t="s">
        <v>14</v>
      </c>
      <c r="E10" s="18" t="s">
        <v>15</v>
      </c>
      <c r="F10" s="18"/>
      <c r="G10" s="18">
        <f>G27+G26+G24+G23+G21+G20+G18+G17+G15+G13+G12</f>
        <v>26.800000000000004</v>
      </c>
      <c r="H10" s="19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17" customFormat="1" ht="25.5" customHeight="1">
      <c r="A11" s="20" t="s">
        <v>16</v>
      </c>
      <c r="B11" s="21" t="s">
        <v>17</v>
      </c>
      <c r="C11" s="21" t="s">
        <v>13</v>
      </c>
      <c r="D11" s="21" t="s">
        <v>18</v>
      </c>
      <c r="E11" s="21" t="s">
        <v>19</v>
      </c>
      <c r="F11" s="21"/>
      <c r="G11" s="21"/>
      <c r="H11" s="21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s="17" customFormat="1" ht="31.5">
      <c r="A12" s="21" t="s">
        <v>20</v>
      </c>
      <c r="B12" s="21" t="s">
        <v>21</v>
      </c>
      <c r="C12" s="21">
        <v>1</v>
      </c>
      <c r="D12" s="21" t="s">
        <v>22</v>
      </c>
      <c r="E12" s="21" t="s">
        <v>23</v>
      </c>
      <c r="F12" s="21"/>
      <c r="G12" s="21">
        <f>5.6*(1+0.4*F12)</f>
        <v>5.6</v>
      </c>
      <c r="H12" s="21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s="17" customFormat="1" ht="15.75">
      <c r="A13" s="21" t="s">
        <v>24</v>
      </c>
      <c r="B13" s="21" t="s">
        <v>25</v>
      </c>
      <c r="C13" s="21">
        <v>1</v>
      </c>
      <c r="D13" s="21" t="s">
        <v>26</v>
      </c>
      <c r="E13" s="21" t="s">
        <v>27</v>
      </c>
      <c r="F13" s="21"/>
      <c r="G13" s="21">
        <f>1.6*(1+0.6*F13)</f>
        <v>1.6</v>
      </c>
      <c r="H13" s="21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s="17" customFormat="1" ht="47.25">
      <c r="A14" s="20" t="s">
        <v>28</v>
      </c>
      <c r="B14" s="21" t="s">
        <v>29</v>
      </c>
      <c r="C14" s="21" t="s">
        <v>13</v>
      </c>
      <c r="D14" s="21" t="s">
        <v>30</v>
      </c>
      <c r="E14" s="21" t="s">
        <v>31</v>
      </c>
      <c r="F14" s="21"/>
      <c r="G14" s="21"/>
      <c r="H14" s="21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s="17" customFormat="1" ht="12" customHeight="1">
      <c r="A15" s="21" t="s">
        <v>20</v>
      </c>
      <c r="B15" s="21" t="s">
        <v>32</v>
      </c>
      <c r="C15" s="22">
        <v>2</v>
      </c>
      <c r="D15" s="21" t="s">
        <v>33</v>
      </c>
      <c r="E15" s="21" t="s">
        <v>31</v>
      </c>
      <c r="F15" s="21"/>
      <c r="G15" s="21">
        <f>8*C15</f>
        <v>16</v>
      </c>
      <c r="H15" s="21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s="17" customFormat="1" ht="94.5" hidden="1">
      <c r="A16" s="20" t="s">
        <v>34</v>
      </c>
      <c r="B16" s="21" t="s">
        <v>35</v>
      </c>
      <c r="C16" s="21" t="s">
        <v>13</v>
      </c>
      <c r="D16" s="21" t="s">
        <v>36</v>
      </c>
      <c r="E16" s="21" t="s">
        <v>19</v>
      </c>
      <c r="F16" s="21"/>
      <c r="G16" s="21"/>
      <c r="H16" s="21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s="17" customFormat="1" ht="31.5" hidden="1">
      <c r="A17" s="21" t="s">
        <v>20</v>
      </c>
      <c r="B17" s="21" t="s">
        <v>21</v>
      </c>
      <c r="C17" s="21">
        <v>0</v>
      </c>
      <c r="D17" s="21" t="s">
        <v>33</v>
      </c>
      <c r="E17" s="21" t="s">
        <v>23</v>
      </c>
      <c r="F17" s="21"/>
      <c r="G17" s="21">
        <f>8*(1+0.4*F17)*C17</f>
        <v>0</v>
      </c>
      <c r="H17" s="21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s="17" customFormat="1" ht="15.75" hidden="1">
      <c r="A18" s="21" t="s">
        <v>24</v>
      </c>
      <c r="B18" s="21" t="s">
        <v>25</v>
      </c>
      <c r="C18" s="21">
        <v>0</v>
      </c>
      <c r="D18" s="21" t="s">
        <v>37</v>
      </c>
      <c r="E18" s="21" t="s">
        <v>27</v>
      </c>
      <c r="F18" s="21"/>
      <c r="G18" s="21">
        <f>3.2*(1+0.6*F18)*C18</f>
        <v>0</v>
      </c>
      <c r="H18" s="21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s="17" customFormat="1" ht="15.75">
      <c r="A19" s="20" t="s">
        <v>38</v>
      </c>
      <c r="B19" s="21" t="s">
        <v>39</v>
      </c>
      <c r="C19" s="21" t="s">
        <v>13</v>
      </c>
      <c r="D19" s="21" t="s">
        <v>40</v>
      </c>
      <c r="E19" s="21"/>
      <c r="F19" s="21"/>
      <c r="G19" s="21"/>
      <c r="H19" s="21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s="17" customFormat="1" ht="15.75">
      <c r="A20" s="21" t="s">
        <v>20</v>
      </c>
      <c r="B20" s="21" t="s">
        <v>41</v>
      </c>
      <c r="C20" s="21">
        <v>0</v>
      </c>
      <c r="D20" s="21" t="s">
        <v>42</v>
      </c>
      <c r="E20" s="21" t="s">
        <v>31</v>
      </c>
      <c r="F20" s="21"/>
      <c r="G20" s="21">
        <f>4*(1-0.04*(20-F20))*C20</f>
        <v>0</v>
      </c>
      <c r="H20" s="21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s="17" customFormat="1" ht="15.75">
      <c r="A21" s="21" t="s">
        <v>24</v>
      </c>
      <c r="B21" s="21" t="s">
        <v>43</v>
      </c>
      <c r="C21" s="21">
        <v>0</v>
      </c>
      <c r="D21" s="21" t="s">
        <v>44</v>
      </c>
      <c r="E21" s="21" t="s">
        <v>45</v>
      </c>
      <c r="F21" s="21"/>
      <c r="G21" s="21">
        <f>0.8*C21*F21</f>
        <v>0</v>
      </c>
      <c r="H21" s="21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s="17" customFormat="1" ht="15.75">
      <c r="A22" s="21"/>
      <c r="B22" s="21" t="s">
        <v>39</v>
      </c>
      <c r="C22" s="21" t="s">
        <v>13</v>
      </c>
      <c r="D22" s="21" t="s">
        <v>46</v>
      </c>
      <c r="E22" s="21"/>
      <c r="F22" s="21"/>
      <c r="G22" s="21"/>
      <c r="H22" s="21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s="17" customFormat="1" ht="15.75">
      <c r="A23" s="21" t="s">
        <v>20</v>
      </c>
      <c r="B23" s="21" t="s">
        <v>41</v>
      </c>
      <c r="C23" s="21">
        <v>1</v>
      </c>
      <c r="D23" s="21" t="s">
        <v>47</v>
      </c>
      <c r="E23" s="21" t="s">
        <v>48</v>
      </c>
      <c r="F23" s="21"/>
      <c r="G23" s="21">
        <f>2.4*C23</f>
        <v>2.4</v>
      </c>
      <c r="H23" s="21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s="17" customFormat="1" ht="12" customHeight="1">
      <c r="A24" s="21" t="s">
        <v>24</v>
      </c>
      <c r="B24" s="21" t="s">
        <v>43</v>
      </c>
      <c r="C24" s="21">
        <v>1</v>
      </c>
      <c r="D24" s="21" t="s">
        <v>49</v>
      </c>
      <c r="E24" s="21" t="s">
        <v>50</v>
      </c>
      <c r="F24" s="21">
        <v>1</v>
      </c>
      <c r="G24" s="21">
        <f>F24*1.2*C24</f>
        <v>1.2</v>
      </c>
      <c r="H24" s="21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s="17" customFormat="1" ht="31.5" hidden="1">
      <c r="A25" s="20" t="s">
        <v>51</v>
      </c>
      <c r="B25" s="21" t="s">
        <v>52</v>
      </c>
      <c r="C25" s="21" t="s">
        <v>13</v>
      </c>
      <c r="D25" s="21" t="s">
        <v>53</v>
      </c>
      <c r="E25" s="21"/>
      <c r="F25" s="21"/>
      <c r="G25" s="21"/>
      <c r="H25" s="21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s="17" customFormat="1" ht="15.75" hidden="1">
      <c r="A26" s="21" t="s">
        <v>20</v>
      </c>
      <c r="B26" s="21" t="s">
        <v>41</v>
      </c>
      <c r="C26" s="21">
        <v>0</v>
      </c>
      <c r="D26" s="21" t="s">
        <v>42</v>
      </c>
      <c r="E26" s="21" t="s">
        <v>54</v>
      </c>
      <c r="F26" s="21"/>
      <c r="G26" s="21">
        <f>4*C26</f>
        <v>0</v>
      </c>
      <c r="H26" s="21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s="17" customFormat="1" ht="15.75" hidden="1">
      <c r="A27" s="21" t="s">
        <v>24</v>
      </c>
      <c r="B27" s="21" t="s">
        <v>55</v>
      </c>
      <c r="C27" s="21">
        <v>0</v>
      </c>
      <c r="D27" s="21" t="s">
        <v>56</v>
      </c>
      <c r="E27" s="21" t="s">
        <v>57</v>
      </c>
      <c r="F27" s="21">
        <v>0</v>
      </c>
      <c r="G27" s="21">
        <f>8*(1+0.2*F27)*C27</f>
        <v>0</v>
      </c>
      <c r="H27" s="21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s="17" customFormat="1" ht="63" hidden="1">
      <c r="A28" s="23">
        <v>3</v>
      </c>
      <c r="B28" s="23" t="s">
        <v>58</v>
      </c>
      <c r="C28" s="23" t="s">
        <v>13</v>
      </c>
      <c r="D28" s="23">
        <v>10</v>
      </c>
      <c r="E28" s="23" t="s">
        <v>15</v>
      </c>
      <c r="F28" s="23"/>
      <c r="G28" s="23">
        <f>G30</f>
        <v>0</v>
      </c>
      <c r="H28" s="23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s="17" customFormat="1" ht="47.25" hidden="1">
      <c r="A29" s="20" t="s">
        <v>59</v>
      </c>
      <c r="B29" s="21" t="s">
        <v>60</v>
      </c>
      <c r="C29" s="21"/>
      <c r="D29" s="21"/>
      <c r="E29" s="21"/>
      <c r="F29" s="21"/>
      <c r="G29" s="21"/>
      <c r="H29" s="21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17" customFormat="1" ht="47.25" hidden="1">
      <c r="A30" s="21" t="s">
        <v>20</v>
      </c>
      <c r="B30" s="21" t="s">
        <v>61</v>
      </c>
      <c r="C30" s="21">
        <v>0</v>
      </c>
      <c r="D30" s="21" t="s">
        <v>62</v>
      </c>
      <c r="E30" s="21" t="s">
        <v>54</v>
      </c>
      <c r="F30" s="21"/>
      <c r="G30" s="21">
        <f>0.13*C30</f>
        <v>0</v>
      </c>
      <c r="H30" s="21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s="17" customFormat="1" ht="63">
      <c r="A31" s="23">
        <v>5</v>
      </c>
      <c r="B31" s="23" t="s">
        <v>63</v>
      </c>
      <c r="C31" s="23" t="s">
        <v>13</v>
      </c>
      <c r="D31" s="23" t="s">
        <v>64</v>
      </c>
      <c r="E31" s="23" t="s">
        <v>15</v>
      </c>
      <c r="F31" s="23"/>
      <c r="G31" s="24">
        <f>G36+G35+G33+G32</f>
        <v>14.3312</v>
      </c>
      <c r="H31" s="23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s="17" customFormat="1" ht="31.5">
      <c r="A32" s="21" t="s">
        <v>20</v>
      </c>
      <c r="B32" s="21" t="s">
        <v>21</v>
      </c>
      <c r="C32" s="21">
        <v>0</v>
      </c>
      <c r="D32" s="21" t="s">
        <v>65</v>
      </c>
      <c r="E32" s="21" t="s">
        <v>66</v>
      </c>
      <c r="F32" s="21">
        <v>0</v>
      </c>
      <c r="G32" s="25">
        <f>C32*11.36*(1-0.01*F32)</f>
        <v>0</v>
      </c>
      <c r="H32" s="21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s="17" customFormat="1" ht="31.5">
      <c r="A33" s="21" t="s">
        <v>24</v>
      </c>
      <c r="B33" s="21" t="s">
        <v>67</v>
      </c>
      <c r="C33" s="21">
        <v>0</v>
      </c>
      <c r="D33" s="21" t="s">
        <v>68</v>
      </c>
      <c r="E33" s="21" t="s">
        <v>69</v>
      </c>
      <c r="F33" s="21"/>
      <c r="G33" s="21">
        <f>C33*4</f>
        <v>0</v>
      </c>
      <c r="H33" s="21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s="17" customFormat="1" ht="15.75">
      <c r="A34" s="21"/>
      <c r="B34" s="21"/>
      <c r="C34" s="21"/>
      <c r="D34" s="21"/>
      <c r="E34" s="21"/>
      <c r="F34" s="21"/>
      <c r="G34" s="21"/>
      <c r="H34" s="23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s="17" customFormat="1" ht="31.5">
      <c r="A35" s="21" t="s">
        <v>20</v>
      </c>
      <c r="B35" s="21" t="s">
        <v>21</v>
      </c>
      <c r="C35" s="21">
        <v>1</v>
      </c>
      <c r="D35" s="21" t="s">
        <v>70</v>
      </c>
      <c r="E35" s="21" t="s">
        <v>66</v>
      </c>
      <c r="F35" s="21">
        <v>0</v>
      </c>
      <c r="G35" s="25">
        <f>4.32*C35*(1-0.09*(1-F35*100))</f>
        <v>3.9312000000000005</v>
      </c>
      <c r="H35" s="21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s="17" customFormat="1" ht="31.5">
      <c r="A36" s="21" t="s">
        <v>24</v>
      </c>
      <c r="B36" s="21" t="s">
        <v>71</v>
      </c>
      <c r="C36" s="21">
        <v>1</v>
      </c>
      <c r="D36" s="21" t="s">
        <v>72</v>
      </c>
      <c r="E36" s="21" t="s">
        <v>73</v>
      </c>
      <c r="F36" s="21"/>
      <c r="G36" s="21">
        <f>C36*0.104*100</f>
        <v>10.4</v>
      </c>
      <c r="H36" s="21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s="17" customFormat="1" ht="31.5">
      <c r="A37" s="23">
        <v>6</v>
      </c>
      <c r="B37" s="23" t="s">
        <v>74</v>
      </c>
      <c r="C37" s="23" t="s">
        <v>13</v>
      </c>
      <c r="D37" s="23">
        <v>13</v>
      </c>
      <c r="E37" s="23" t="s">
        <v>15</v>
      </c>
      <c r="F37" s="23"/>
      <c r="G37" s="23">
        <f>G38+G39</f>
        <v>5.6</v>
      </c>
      <c r="H37" s="23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s="17" customFormat="1" ht="31.5">
      <c r="A38" s="21" t="s">
        <v>20</v>
      </c>
      <c r="B38" s="21" t="s">
        <v>75</v>
      </c>
      <c r="C38" s="21">
        <v>1</v>
      </c>
      <c r="D38" s="21" t="s">
        <v>42</v>
      </c>
      <c r="E38" s="21" t="s">
        <v>54</v>
      </c>
      <c r="F38" s="21"/>
      <c r="G38" s="21">
        <f>4*C38</f>
        <v>4</v>
      </c>
      <c r="H38" s="21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s="17" customFormat="1" ht="15.75">
      <c r="A39" s="21" t="s">
        <v>24</v>
      </c>
      <c r="B39" s="21" t="s">
        <v>76</v>
      </c>
      <c r="C39" s="21">
        <v>1</v>
      </c>
      <c r="D39" s="21" t="s">
        <v>26</v>
      </c>
      <c r="E39" s="21" t="s">
        <v>77</v>
      </c>
      <c r="F39" s="21"/>
      <c r="G39" s="21">
        <f>C39*1.6</f>
        <v>1.6</v>
      </c>
      <c r="H39" s="21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s="17" customFormat="1" ht="31.5">
      <c r="A40" s="23">
        <v>8</v>
      </c>
      <c r="B40" s="23" t="s">
        <v>78</v>
      </c>
      <c r="C40" s="23" t="s">
        <v>13</v>
      </c>
      <c r="D40" s="23">
        <v>16</v>
      </c>
      <c r="E40" s="23" t="s">
        <v>15</v>
      </c>
      <c r="F40" s="23"/>
      <c r="G40" s="23">
        <f>G41</f>
        <v>8</v>
      </c>
      <c r="H40" s="23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s="17" customFormat="1" ht="31.5">
      <c r="A41" s="21" t="s">
        <v>20</v>
      </c>
      <c r="B41" s="21" t="s">
        <v>75</v>
      </c>
      <c r="C41" s="21">
        <v>1</v>
      </c>
      <c r="D41" s="21" t="s">
        <v>33</v>
      </c>
      <c r="E41" s="21" t="s">
        <v>54</v>
      </c>
      <c r="F41" s="21"/>
      <c r="G41" s="21">
        <f>C41*8</f>
        <v>8</v>
      </c>
      <c r="H41" s="21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s="17" customFormat="1" ht="15.75">
      <c r="A42" s="21"/>
      <c r="B42" s="21"/>
      <c r="C42" s="21"/>
      <c r="D42" s="21"/>
      <c r="E42" s="21"/>
      <c r="F42" s="21"/>
      <c r="G42" s="21"/>
      <c r="H42" s="21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s="17" customFormat="1" ht="15.75">
      <c r="A43" s="23"/>
      <c r="B43" s="23" t="s">
        <v>15</v>
      </c>
      <c r="C43" s="23"/>
      <c r="D43" s="23"/>
      <c r="E43" s="23"/>
      <c r="F43" s="23"/>
      <c r="G43" s="24">
        <f>ROUND(SUM(G40+G37+G31+G28+G10),2)</f>
        <v>54.73</v>
      </c>
      <c r="H43" s="23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s="17" customFormat="1" ht="23.25" customHeight="1">
      <c r="A44" s="26"/>
      <c r="B44" s="19"/>
      <c r="C44" s="27"/>
      <c r="D44" s="27"/>
      <c r="E44" s="21"/>
      <c r="F44" s="27"/>
      <c r="G44" s="28"/>
      <c r="H44" s="21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 s="17" customFormat="1" ht="15.75">
      <c r="A45" s="23"/>
      <c r="B45" s="23"/>
      <c r="C45" s="23"/>
      <c r="D45" s="23"/>
      <c r="E45" s="23"/>
      <c r="F45" s="23"/>
      <c r="G45" s="24"/>
      <c r="H45" s="23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s="17" customFormat="1" ht="31.5">
      <c r="A46" s="23"/>
      <c r="B46" s="23" t="s">
        <v>79</v>
      </c>
      <c r="C46" s="23"/>
      <c r="D46" s="23"/>
      <c r="E46" s="23"/>
      <c r="F46" s="23"/>
      <c r="G46" s="24">
        <f>(G43*429)+G44</f>
        <v>23479.17</v>
      </c>
      <c r="H46" s="23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s="17" customFormat="1" ht="15.75">
      <c r="A47" s="21"/>
      <c r="B47" s="23" t="s">
        <v>80</v>
      </c>
      <c r="C47" s="21"/>
      <c r="D47" s="21"/>
      <c r="E47" s="21"/>
      <c r="F47" s="21"/>
      <c r="G47" s="23">
        <f>G46*0.18</f>
        <v>4226.250599999999</v>
      </c>
      <c r="H47" s="21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s="17" customFormat="1" ht="32.25" thickBot="1">
      <c r="A48" s="29"/>
      <c r="B48" s="30" t="s">
        <v>81</v>
      </c>
      <c r="C48" s="30"/>
      <c r="D48" s="30"/>
      <c r="E48" s="30"/>
      <c r="F48" s="30"/>
      <c r="G48" s="31">
        <f>G46*1.18</f>
        <v>27705.420599999998</v>
      </c>
      <c r="H48" s="32" t="s">
        <v>82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s="17" customFormat="1" ht="15.75">
      <c r="A49" s="23"/>
      <c r="B49" s="33"/>
      <c r="C49" s="23"/>
      <c r="D49" s="23"/>
      <c r="E49" s="23"/>
      <c r="F49" s="23"/>
      <c r="G49" s="24"/>
      <c r="H49" s="32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12.75">
      <c r="A50" s="34"/>
      <c r="B50" s="35"/>
      <c r="C50" s="35"/>
      <c r="D50" s="35"/>
      <c r="E50" s="35"/>
      <c r="F50" s="35"/>
      <c r="G50" s="35"/>
      <c r="H50" s="35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0" ht="12.75">
      <c r="A51" s="36"/>
      <c r="B51" s="37"/>
      <c r="C51" s="37"/>
      <c r="D51" s="38"/>
      <c r="E51" s="38"/>
      <c r="F51" s="38"/>
      <c r="G51" s="38"/>
      <c r="H51" s="68"/>
      <c r="I51" s="68"/>
      <c r="J51" s="39"/>
    </row>
    <row r="52" spans="1:10" ht="12.75">
      <c r="A52" s="40"/>
      <c r="B52" s="41"/>
      <c r="C52" s="41"/>
      <c r="D52" s="41"/>
      <c r="E52" s="41"/>
      <c r="F52" s="41"/>
      <c r="G52" s="41"/>
      <c r="H52" s="41"/>
      <c r="I52" s="41"/>
      <c r="J52" s="41"/>
    </row>
    <row r="53" spans="1:10" ht="29.25" customHeight="1">
      <c r="A53" s="69"/>
      <c r="B53" s="59" t="s">
        <v>85</v>
      </c>
      <c r="C53" s="42" t="s">
        <v>84</v>
      </c>
      <c r="D53" s="42"/>
      <c r="E53" s="43"/>
      <c r="F53" s="43"/>
      <c r="G53" s="43"/>
      <c r="H53" s="44"/>
      <c r="I53" s="44"/>
      <c r="J53" s="44"/>
    </row>
    <row r="54" spans="1:10" ht="27.75" customHeight="1">
      <c r="A54" s="69"/>
      <c r="B54" s="42"/>
      <c r="C54" s="41"/>
      <c r="D54" s="45"/>
      <c r="E54" s="41"/>
      <c r="F54" s="41"/>
      <c r="G54" s="45"/>
      <c r="H54" s="45"/>
      <c r="I54" s="41"/>
      <c r="J54" s="41"/>
    </row>
    <row r="55" spans="2:10" ht="18" customHeight="1">
      <c r="B55" s="46"/>
      <c r="C55" s="41"/>
      <c r="D55" s="41"/>
      <c r="E55" s="41"/>
      <c r="F55" s="41"/>
      <c r="G55" s="41"/>
      <c r="H55" s="41"/>
      <c r="I55" s="41"/>
      <c r="J55" s="41"/>
    </row>
    <row r="56" spans="1:10" ht="29.25" customHeight="1">
      <c r="A56" s="69"/>
      <c r="B56" s="70"/>
      <c r="C56" s="42"/>
      <c r="D56" s="43"/>
      <c r="E56" s="69"/>
      <c r="F56" s="69"/>
      <c r="G56" s="43"/>
      <c r="H56" s="65"/>
      <c r="I56" s="65"/>
      <c r="J56" s="65"/>
    </row>
    <row r="57" spans="1:10" ht="27.75" customHeight="1">
      <c r="A57" s="69"/>
      <c r="B57" s="70"/>
      <c r="C57" s="41"/>
      <c r="D57" s="45"/>
      <c r="E57" s="41"/>
      <c r="F57" s="41"/>
      <c r="G57" s="45"/>
      <c r="H57" s="45"/>
      <c r="I57" s="41"/>
      <c r="J57" s="41"/>
    </row>
    <row r="58" spans="2:10" ht="18" customHeight="1">
      <c r="B58" s="46"/>
      <c r="C58" s="41"/>
      <c r="D58" s="41"/>
      <c r="E58" s="41"/>
      <c r="F58" s="41"/>
      <c r="G58" s="41"/>
      <c r="H58" s="41"/>
      <c r="I58" s="41"/>
      <c r="J58" s="41"/>
    </row>
    <row r="59" spans="2:10" ht="12.75">
      <c r="B59" s="41"/>
      <c r="C59" s="41"/>
      <c r="D59" s="47"/>
      <c r="E59" s="64"/>
      <c r="F59" s="64"/>
      <c r="G59" s="47"/>
      <c r="H59" s="65"/>
      <c r="I59" s="65"/>
      <c r="J59" s="65"/>
    </row>
    <row r="60" spans="2:10" ht="12.75">
      <c r="B60" s="41"/>
      <c r="C60" s="41"/>
      <c r="D60" s="41"/>
      <c r="E60" s="41"/>
      <c r="F60" s="41"/>
      <c r="G60" s="48"/>
      <c r="H60" s="45"/>
      <c r="I60" s="41"/>
      <c r="J60" s="41"/>
    </row>
    <row r="61" spans="1:18" ht="12.75">
      <c r="A61" s="35"/>
      <c r="B61" s="35"/>
      <c r="C61" s="35"/>
      <c r="D61" s="35"/>
      <c r="E61" s="35"/>
      <c r="F61" s="35"/>
      <c r="G61" s="35"/>
      <c r="H61" s="35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2.75">
      <c r="A62" s="49"/>
      <c r="B62" s="49"/>
      <c r="C62" s="49"/>
      <c r="D62" s="49"/>
      <c r="E62" s="49"/>
      <c r="F62" s="49"/>
      <c r="G62" s="50"/>
      <c r="H62" s="49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.75">
      <c r="A63" s="35"/>
      <c r="B63" s="66"/>
      <c r="C63" s="66"/>
      <c r="D63" s="66"/>
      <c r="E63" s="66"/>
      <c r="F63" s="66"/>
      <c r="G63" s="66"/>
      <c r="H63" s="35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2.75">
      <c r="A64" s="35"/>
      <c r="B64" s="35"/>
      <c r="C64" s="35"/>
      <c r="D64" s="35"/>
      <c r="E64" s="35"/>
      <c r="F64" s="35"/>
      <c r="G64" s="35"/>
      <c r="H64" s="35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2.75">
      <c r="A65" s="35"/>
      <c r="B65" s="35"/>
      <c r="C65" s="35"/>
      <c r="D65" s="35"/>
      <c r="E65" s="35"/>
      <c r="F65" s="35"/>
      <c r="G65" s="35"/>
      <c r="H65" s="49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2.75">
      <c r="A66" s="35"/>
      <c r="B66" s="35"/>
      <c r="C66" s="35"/>
      <c r="D66" s="35"/>
      <c r="E66" s="35"/>
      <c r="F66" s="35"/>
      <c r="G66" s="51"/>
      <c r="H66" s="35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2.75">
      <c r="A67" s="35"/>
      <c r="B67" s="35"/>
      <c r="C67" s="35"/>
      <c r="D67" s="35"/>
      <c r="E67" s="35"/>
      <c r="F67" s="35"/>
      <c r="G67" s="35"/>
      <c r="H67" s="35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2.75">
      <c r="A68" s="49"/>
      <c r="B68" s="49"/>
      <c r="C68" s="49"/>
      <c r="D68" s="49"/>
      <c r="E68" s="49"/>
      <c r="F68" s="49"/>
      <c r="G68" s="49"/>
      <c r="H68" s="49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2.75">
      <c r="A69" s="35"/>
      <c r="B69" s="35"/>
      <c r="C69" s="35"/>
      <c r="D69" s="35"/>
      <c r="E69" s="35"/>
      <c r="F69" s="35"/>
      <c r="G69" s="35"/>
      <c r="H69" s="35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2.75">
      <c r="A70" s="35"/>
      <c r="B70" s="35"/>
      <c r="C70" s="35"/>
      <c r="D70" s="35"/>
      <c r="E70" s="35"/>
      <c r="F70" s="35"/>
      <c r="G70" s="35"/>
      <c r="H70" s="35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2.75">
      <c r="A71" s="49"/>
      <c r="B71" s="49"/>
      <c r="C71" s="49"/>
      <c r="D71" s="49"/>
      <c r="E71" s="49"/>
      <c r="F71" s="49"/>
      <c r="G71" s="49"/>
      <c r="H71" s="49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2.75">
      <c r="A72" s="35"/>
      <c r="B72" s="35"/>
      <c r="C72" s="35"/>
      <c r="D72" s="35"/>
      <c r="E72" s="35"/>
      <c r="F72" s="35"/>
      <c r="G72" s="35"/>
      <c r="H72" s="35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.75">
      <c r="A73" s="35"/>
      <c r="B73" s="35"/>
      <c r="C73" s="35"/>
      <c r="D73" s="35"/>
      <c r="E73" s="35"/>
      <c r="F73" s="35"/>
      <c r="G73" s="35"/>
      <c r="H73" s="35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">
      <c r="A74" s="52"/>
      <c r="B74" s="52"/>
      <c r="C74" s="52"/>
      <c r="D74" s="52"/>
      <c r="E74" s="52"/>
      <c r="F74" s="52"/>
      <c r="G74" s="53"/>
      <c r="H74" s="5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2.75">
      <c r="A75" s="35"/>
      <c r="B75" s="35"/>
      <c r="C75" s="35"/>
      <c r="D75" s="35"/>
      <c r="E75" s="35"/>
      <c r="F75" s="35"/>
      <c r="G75" s="35"/>
      <c r="H75" s="35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2.75">
      <c r="A76" s="35"/>
      <c r="B76" s="35"/>
      <c r="C76" s="35"/>
      <c r="D76" s="35"/>
      <c r="E76" s="35"/>
      <c r="F76" s="35"/>
      <c r="G76" s="35"/>
      <c r="H76" s="35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2.75">
      <c r="A77" s="35"/>
      <c r="B77" s="35"/>
      <c r="C77" s="35"/>
      <c r="D77" s="35"/>
      <c r="E77" s="35"/>
      <c r="F77" s="35"/>
      <c r="G77" s="35"/>
      <c r="H77" s="35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2.75">
      <c r="A78" s="35"/>
      <c r="B78" s="35"/>
      <c r="C78" s="35"/>
      <c r="D78" s="35"/>
      <c r="E78" s="35"/>
      <c r="F78" s="35"/>
      <c r="G78" s="35"/>
      <c r="H78" s="35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2.75">
      <c r="A79" s="35"/>
      <c r="B79" s="35"/>
      <c r="C79" s="35"/>
      <c r="D79" s="35"/>
      <c r="E79" s="35"/>
      <c r="F79" s="35"/>
      <c r="G79" s="35"/>
      <c r="H79" s="35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2.75">
      <c r="A80" s="35"/>
      <c r="B80" s="35"/>
      <c r="C80" s="35"/>
      <c r="D80" s="35"/>
      <c r="E80" s="35"/>
      <c r="F80" s="35"/>
      <c r="G80" s="35"/>
      <c r="H80" s="35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2.75">
      <c r="A81" s="35"/>
      <c r="B81" s="35"/>
      <c r="C81" s="35"/>
      <c r="D81" s="35"/>
      <c r="E81" s="35"/>
      <c r="F81" s="35"/>
      <c r="G81" s="35"/>
      <c r="H81" s="35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2.75">
      <c r="A82" s="35"/>
      <c r="B82" s="35"/>
      <c r="C82" s="35"/>
      <c r="D82" s="35"/>
      <c r="E82" s="35"/>
      <c r="F82" s="35"/>
      <c r="G82" s="35"/>
      <c r="H82" s="35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2.75">
      <c r="A83" s="35"/>
      <c r="B83" s="35"/>
      <c r="C83" s="35"/>
      <c r="D83" s="35"/>
      <c r="E83" s="35"/>
      <c r="F83" s="35"/>
      <c r="G83" s="35"/>
      <c r="H83" s="35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2.75">
      <c r="A84" s="35"/>
      <c r="B84" s="35"/>
      <c r="C84" s="35"/>
      <c r="D84" s="35"/>
      <c r="E84" s="35"/>
      <c r="F84" s="35"/>
      <c r="G84" s="35"/>
      <c r="H84" s="35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2.75">
      <c r="A85" s="35"/>
      <c r="B85" s="35"/>
      <c r="C85" s="35"/>
      <c r="D85" s="35"/>
      <c r="E85" s="35"/>
      <c r="F85" s="35"/>
      <c r="G85" s="35"/>
      <c r="H85" s="35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2.75">
      <c r="A86" s="35"/>
      <c r="B86" s="35"/>
      <c r="C86" s="35"/>
      <c r="D86" s="35"/>
      <c r="E86" s="35"/>
      <c r="F86" s="35"/>
      <c r="G86" s="35"/>
      <c r="H86" s="35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2.75">
      <c r="A87" s="35"/>
      <c r="B87" s="35"/>
      <c r="C87" s="35"/>
      <c r="D87" s="35"/>
      <c r="E87" s="35"/>
      <c r="F87" s="35"/>
      <c r="G87" s="35"/>
      <c r="H87" s="35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2.75">
      <c r="A88" s="35"/>
      <c r="B88" s="35"/>
      <c r="C88" s="35"/>
      <c r="D88" s="35"/>
      <c r="E88" s="35"/>
      <c r="F88" s="35"/>
      <c r="G88" s="35"/>
      <c r="H88" s="35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35"/>
      <c r="B89" s="35"/>
      <c r="C89" s="35"/>
      <c r="D89" s="35"/>
      <c r="E89" s="35"/>
      <c r="F89" s="35"/>
      <c r="G89" s="35"/>
      <c r="H89" s="35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35"/>
      <c r="B90" s="35"/>
      <c r="C90" s="35"/>
      <c r="D90" s="35"/>
      <c r="E90" s="35"/>
      <c r="F90" s="35"/>
      <c r="G90" s="35"/>
      <c r="H90" s="35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54"/>
      <c r="B91" s="54"/>
      <c r="C91" s="54"/>
      <c r="D91" s="54"/>
      <c r="E91" s="54"/>
      <c r="F91" s="54"/>
      <c r="G91" s="54"/>
      <c r="H91" s="35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8" ht="12.75">
      <c r="A92" s="55"/>
      <c r="B92" s="55"/>
      <c r="C92" s="55"/>
      <c r="D92" s="55"/>
      <c r="E92" s="55"/>
      <c r="F92" s="55"/>
      <c r="G92" s="55"/>
      <c r="H92" s="55"/>
    </row>
    <row r="93" spans="1:8" ht="12.75">
      <c r="A93" s="55"/>
      <c r="B93" s="55"/>
      <c r="C93" s="55"/>
      <c r="D93" s="55"/>
      <c r="E93" s="55"/>
      <c r="F93" s="55"/>
      <c r="G93" s="55"/>
      <c r="H93" s="55"/>
    </row>
    <row r="94" spans="1:8" ht="12.75">
      <c r="A94" s="55"/>
      <c r="B94" s="55"/>
      <c r="C94" s="55"/>
      <c r="D94" s="55"/>
      <c r="E94" s="55"/>
      <c r="F94" s="55"/>
      <c r="G94" s="55"/>
      <c r="H94" s="55"/>
    </row>
    <row r="95" spans="1:8" ht="12.75">
      <c r="A95" s="55"/>
      <c r="B95" s="55"/>
      <c r="C95" s="55"/>
      <c r="D95" s="55"/>
      <c r="E95" s="55"/>
      <c r="F95" s="55"/>
      <c r="G95" s="55"/>
      <c r="H95" s="55"/>
    </row>
    <row r="96" spans="1:8" ht="12.75">
      <c r="A96" s="55"/>
      <c r="B96" s="55"/>
      <c r="C96" s="55"/>
      <c r="D96" s="55"/>
      <c r="E96" s="55"/>
      <c r="F96" s="55"/>
      <c r="G96" s="55"/>
      <c r="H96" s="55"/>
    </row>
  </sheetData>
  <sheetProtection/>
  <mergeCells count="16">
    <mergeCell ref="F1:H1"/>
    <mergeCell ref="A2:H2"/>
    <mergeCell ref="A3:H3"/>
    <mergeCell ref="B5:I5"/>
    <mergeCell ref="E7:F7"/>
    <mergeCell ref="K8:L8"/>
    <mergeCell ref="A9:H9"/>
    <mergeCell ref="H51:I51"/>
    <mergeCell ref="A53:A54"/>
    <mergeCell ref="E59:F59"/>
    <mergeCell ref="H59:J59"/>
    <mergeCell ref="B63:G63"/>
    <mergeCell ref="A56:A57"/>
    <mergeCell ref="B56:B57"/>
    <mergeCell ref="E56:F56"/>
    <mergeCell ref="H56:J56"/>
  </mergeCells>
  <printOptions/>
  <pageMargins left="0.15748031496062992" right="0.15748031496062992" top="0.1968503937007874" bottom="0.1968503937007874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StepanovaMV</dc:creator>
  <cp:keywords/>
  <dc:description/>
  <cp:lastModifiedBy>Сычева Екатерина Николаевна</cp:lastModifiedBy>
  <cp:lastPrinted>2012-11-19T04:11:01Z</cp:lastPrinted>
  <dcterms:created xsi:type="dcterms:W3CDTF">2012-11-15T04:47:22Z</dcterms:created>
  <dcterms:modified xsi:type="dcterms:W3CDTF">2012-11-19T04:11:30Z</dcterms:modified>
  <cp:category/>
  <cp:version/>
  <cp:contentType/>
  <cp:contentStatus/>
</cp:coreProperties>
</file>